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nto do mês" sheetId="1" state="visible" r:id="rId3"/>
    <sheet name="Como us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<sst xmlns="http://schemas.openxmlformats.org/spreadsheetml/2006/main" count="59" uniqueCount="53">
  <si>
    <t xml:space="preserve">Controle de Ponto e Banco de Horas</t>
  </si>
  <si>
    <t xml:space="preserve">Anote os horários de cada dia. Horas trabalhadas, extras, atrasos e o saldo do banco de horas são calculados sozinhos.</t>
  </si>
  <si>
    <t xml:space="preserve">Funcionário(a):</t>
  </si>
  <si>
    <t xml:space="preserve">Nome do funcionário</t>
  </si>
  <si>
    <t xml:space="preserve">Jornada diária:</t>
  </si>
  <si>
    <t xml:space="preserve">Saldo anterior: horas que sobraram do mês passado (negativo se ficou devendo).</t>
  </si>
  <si>
    <t xml:space="preserve">Cargo:</t>
  </si>
  <si>
    <t xml:space="preserve">Auxiliar administrativo</t>
  </si>
  <si>
    <t xml:space="preserve">Saldo anterior (h):</t>
  </si>
  <si>
    <t xml:space="preserve">Mês de referência:</t>
  </si>
  <si>
    <t xml:space="preserve">Trabalha aos sábados?</t>
  </si>
  <si>
    <t xml:space="preserve">Não</t>
  </si>
  <si>
    <t xml:space="preserve">HORAS TRABALHADAS</t>
  </si>
  <si>
    <t xml:space="preserve">HORAS EXTRAS</t>
  </si>
  <si>
    <t xml:space="preserve">ATRASOS E FALTAS</t>
  </si>
  <si>
    <t xml:space="preserve">SALDO DO BANCO DE HORAS</t>
  </si>
  <si>
    <t xml:space="preserve">Data</t>
  </si>
  <si>
    <t xml:space="preserve">Dia</t>
  </si>
  <si>
    <t xml:space="preserve">Entrada</t>
  </si>
  <si>
    <t xml:space="preserve">Saída almoço</t>
  </si>
  <si>
    <t xml:space="preserve">Volta almoço</t>
  </si>
  <si>
    <t xml:space="preserve">Saída</t>
  </si>
  <si>
    <t xml:space="preserve">Trabalhadas</t>
  </si>
  <si>
    <t xml:space="preserve">Previstas</t>
  </si>
  <si>
    <t xml:space="preserve">Horas extras</t>
  </si>
  <si>
    <t xml:space="preserve">Atraso / falta</t>
  </si>
  <si>
    <t xml:space="preserve">Ocorrência</t>
  </si>
  <si>
    <t xml:space="preserve">Feriado</t>
  </si>
  <si>
    <t xml:space="preserve">Atestado</t>
  </si>
  <si>
    <t xml:space="preserve">TOTAL DO MÊS</t>
  </si>
  <si>
    <t xml:space="preserve">Horários em branco = dia sem registro. Fins de semana e ocorrências como Feriado, Folga, Atestado e Férias não contam como horas previstas.</t>
  </si>
  <si>
    <t xml:space="preserve">_______________________________</t>
  </si>
  <si>
    <t xml:space="preserve">Assinatura do(a) funcionário(a)</t>
  </si>
  <si>
    <t xml:space="preserve">Assinatura do(a) responsável</t>
  </si>
  <si>
    <t xml:space="preserve">Modelo gratuito do DocFree · docfree.com.br</t>
  </si>
  <si>
    <t xml:space="preserve">Como usar esta planilha</t>
  </si>
  <si>
    <t xml:space="preserve">Passo a passo</t>
  </si>
  <si>
    <t xml:space="preserve">Preencha os campos amarelos: nome, cargo, mês, jornada diária, se trabalha aos sábados e o saldo do mês anterior.</t>
  </si>
  <si>
    <t xml:space="preserve">As datas e os dias da semana do mês aparecem sozinhos.</t>
  </si>
  <si>
    <t xml:space="preserve">Anote os horários de entrada, saída para o almoço, volta e saída de cada dia (formato 08:00).</t>
  </si>
  <si>
    <t xml:space="preserve">Use a coluna Ocorrência para feriados, folgas, atestados, férias e faltas.</t>
  </si>
  <si>
    <t xml:space="preserve">Veja no topo as horas trabalhadas, extras, atrasos e o saldo do banco de horas.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</si>
  <si>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</si>
  <si>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</si>
  <si>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</si>
  <si>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</si>
  <si>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</si>
  <si>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Para o mês seguinte, duplique a aba (botão direito &gt; Mover ou copiar) e informe o saldo anterior.</t>
  </si>
  <si>
    <t xml:space="preserve">Saída depois da meia-noite também é calculada corretamente.</t>
  </si>
  <si>
    <t xml:space="preserve">Esta planilha é um controle interno. Empresas com mais de 20 funcionários são obrigadas a ter registro de ponto (manual, mecânico ou eletrônico).</t>
  </si>
  <si>
    <t xml:space="preserve">As regras de banco de horas e horas extras dependem do contrato e da convenção coletiva.</t>
  </si>
  <si>
    <t xml:space="preserve">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</si>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</sst>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hh:mm"/>
    <numFmt numFmtId="166" formatCode="0.00&quot; h&quot;"/>
    <numFmt numFmtId="167" formatCode="mmmm/yyyy"/>
    <numFmt numFmtId="168" formatCode="[h]:mm"/>
    <numFmt numFmtId="169" formatCode="dd/mm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0.5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B7C77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6B4FBB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3F6F5"/>
      </patternFill>
    </fill>
    <fill>
      <patternFill patternType="solid">
        <fgColor rgb="FF2B5CB8"/>
        <bgColor rgb="FF0066CC"/>
      </patternFill>
    </fill>
    <fill>
      <patternFill patternType="solid">
        <fgColor rgb="FFD24B46"/>
        <bgColor rgb="FF993366"/>
      </patternFill>
    </fill>
    <fill>
      <patternFill patternType="solid">
        <fgColor rgb="FF6B4FBB"/>
        <bgColor rgb="FF2B5CB8"/>
      </patternFill>
    </fill>
    <fill>
      <patternFill patternType="solid">
        <fgColor rgb="FFE6EDFA"/>
        <bgColor rgb="FFEEE9FA"/>
      </patternFill>
    </fill>
    <fill>
      <patternFill patternType="solid">
        <fgColor rgb="FFE3F2EB"/>
        <bgColor rgb="FFE4EEEA"/>
      </patternFill>
    </fill>
    <fill>
      <patternFill patternType="solid">
        <fgColor rgb="FFFBE3E2"/>
        <bgColor rgb="FFEEE9FA"/>
      </patternFill>
    </fill>
    <fill>
      <patternFill patternType="solid">
        <fgColor rgb="FFEEE9FA"/>
        <bgColor rgb="FFE6EDFA"/>
      </patternFill>
    </fill>
    <fill>
      <patternFill patternType="solid">
        <fgColor rgb="FFF3F6F5"/>
        <bgColor rgb="FFEDEFEE"/>
      </patternFill>
    </fill>
    <fill>
      <patternFill patternType="solid">
        <fgColor rgb="FFFFFFFF"/>
        <bgColor rgb="FFF3F6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/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5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5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7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E6EDFA"/>
        </patternFill>
      </fill>
    </dxf>
    <dxf>
      <font>
        <name val="Arial"/>
        <charset val="1"/>
        <family val="0"/>
        <color rgb="FF8A8A8A"/>
      </font>
      <fill>
        <patternFill>
          <bgColor rgb="FFEDEFEE"/>
        </patternFill>
      </fill>
    </dxf>
    <dxf>
      <font>
        <name val="Arial"/>
        <charset val="1"/>
        <family val="0"/>
        <b val="1"/>
        <color rgb="FF1F7A5A"/>
      </font>
    </dxf>
    <dxf>
      <font>
        <name val="Arial"/>
        <charset val="1"/>
        <family val="0"/>
        <b val="1"/>
        <color rgb="FFD24B46"/>
      </font>
    </dxf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EEE9FA"/>
      <rgbColor rgb="FF8A8A8A"/>
      <rgbColor rgb="FF9999FF"/>
      <rgbColor rgb="FFD24B46"/>
      <rgbColor rgb="FFFFF6D5"/>
      <rgbColor rgb="FFE3F2EB"/>
      <rgbColor rgb="FF660066"/>
      <rgbColor rgb="FFFF8080"/>
      <rgbColor rgb="FF0066CC"/>
      <rgbColor rgb="FFD3DD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DEFEE"/>
      <rgbColor rgb="FFF3F6F5"/>
      <rgbColor rgb="FFE6EDFA"/>
      <rgbColor rgb="FFFF99CC"/>
      <rgbColor rgb="FFCC99FF"/>
      <rgbColor rgb="FFFBE3E2"/>
      <rgbColor rgb="FF2B5CB8"/>
      <rgbColor rgb="FF33CCCC"/>
      <rgbColor rgb="FF99CC00"/>
      <rgbColor rgb="FFFFCC00"/>
      <rgbColor rgb="FFFF9900"/>
      <rgbColor rgb="FFFF6600"/>
      <rgbColor rgb="FF6B7C77"/>
      <rgbColor rgb="FF969696"/>
      <rgbColor rgb="FF003366"/>
      <rgbColor rgb="FF339966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L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3" topLeftCell="B14" activePane="bottomRight" state="frozen"/>
      <selection pane="topLeft" activeCell="A1" activeCellId="0" sqref="A1"/>
      <selection pane="topRight" activeCell="B1" activeCellId="0" sqref="B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1"/>
    <col collapsed="false" customWidth="true" hidden="false" outlineLevel="0" max="3" min="3" style="1" width="7"/>
    <col collapsed="false" customWidth="true" hidden="false" outlineLevel="0" max="7" min="4" style="1" width="10"/>
    <col collapsed="false" customWidth="true" hidden="false" outlineLevel="0" max="11" min="8" style="1" width="12"/>
    <col collapsed="false" customWidth="true" hidden="false" outlineLevel="0" max="12" min="12" style="1" width="18"/>
    <col collapsed="false" customWidth="true" hidden="false" outlineLevel="0" max="13" min="13" style="1" width="3"/>
    <col collapsed="false" customWidth="true" hidden="false" outlineLevel="0" max="14" min="14" style="1" width="26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</row>
    <row r="5" customFormat="false" ht="15" hidden="false" customHeight="true" outlineLevel="0" collapsed="false">
      <c r="B5" s="4" t="s">
        <v>2</v>
      </c>
      <c r="C5" s="4"/>
      <c r="D5" s="5" t="s">
        <v>3</v>
      </c>
      <c r="E5" s="5"/>
      <c r="F5" s="5"/>
      <c r="G5" s="4" t="s">
        <v>4</v>
      </c>
      <c r="H5" s="4"/>
      <c r="I5" s="6" t="n">
        <v>0.333333333333333</v>
      </c>
      <c r="J5" s="7" t="s">
        <v>5</v>
      </c>
      <c r="K5" s="7"/>
      <c r="L5" s="7"/>
    </row>
    <row r="6" customFormat="false" ht="15" hidden="false" customHeight="true" outlineLevel="0" collapsed="false">
      <c r="B6" s="4" t="s">
        <v>6</v>
      </c>
      <c r="C6" s="4"/>
      <c r="D6" s="5" t="s">
        <v>7</v>
      </c>
      <c r="E6" s="5"/>
      <c r="F6" s="5"/>
      <c r="G6" s="4" t="s">
        <v>8</v>
      </c>
      <c r="H6" s="4"/>
      <c r="I6" s="8" t="n">
        <v>1.5</v>
      </c>
      <c r="J6" s="7"/>
      <c r="K6" s="7"/>
      <c r="L6" s="7"/>
    </row>
    <row r="7" customFormat="false" ht="15" hidden="false" customHeight="false" outlineLevel="0" collapsed="false">
      <c r="B7" s="4" t="s">
        <v>9</v>
      </c>
      <c r="C7" s="4"/>
      <c r="D7" s="9" t="n">
        <v>46296</v>
      </c>
      <c r="E7" s="9"/>
      <c r="F7" s="9"/>
      <c r="G7" s="4" t="s">
        <v>10</v>
      </c>
      <c r="H7" s="4"/>
      <c r="I7" s="10" t="s">
        <v>11</v>
      </c>
      <c r="J7" s="7"/>
      <c r="K7" s="7"/>
      <c r="L7" s="7"/>
    </row>
    <row r="9" customFormat="false" ht="18" hidden="false" customHeight="true" outlineLevel="0" collapsed="false">
      <c r="B9" s="11" t="s">
        <v>12</v>
      </c>
      <c r="C9" s="11"/>
      <c r="D9" s="11"/>
      <c r="E9" s="12" t="s">
        <v>13</v>
      </c>
      <c r="F9" s="12"/>
      <c r="G9" s="13" t="s">
        <v>14</v>
      </c>
      <c r="H9" s="13"/>
      <c r="I9" s="14" t="s">
        <v>15</v>
      </c>
      <c r="J9" s="14"/>
      <c r="K9" s="14"/>
    </row>
    <row r="10" customFormat="false" ht="15" hidden="false" customHeight="false" outlineLevel="0" collapsed="false">
      <c r="B10" s="15" t="n">
        <f aca="false">H45</f>
        <v>7.02569444444444</v>
      </c>
      <c r="C10" s="15"/>
      <c r="D10" s="15"/>
      <c r="E10" s="16" t="n">
        <f aca="false">J45</f>
        <v>0.366666666666667</v>
      </c>
      <c r="F10" s="16"/>
      <c r="G10" s="17" t="n">
        <f aca="false">K45</f>
        <v>0.00763888888888889</v>
      </c>
      <c r="H10" s="17"/>
      <c r="I10" s="18" t="str">
        <f aca="false">IF((SUM(J14:J44)-SUM(K14:K44))*24+N($I$6)&lt;0,"−","+")&amp;TEXT(INT(ABS((SUM(J14:J44)-SUM(K14:K44))*24+N($I$6))),"0")&amp;"h"&amp;TEXT(ROUND(MOD(ABS((SUM(J14:J44)-SUM(K14:K44))*24+N($I$6)),1)*60,0),"00")</f>
        <v>+10h07</v>
      </c>
      <c r="J10" s="18"/>
      <c r="K10" s="18"/>
    </row>
    <row r="11" customFormat="false" ht="15" hidden="false" customHeight="false" outlineLevel="0" collapsed="false">
      <c r="B11" s="15"/>
      <c r="C11" s="15"/>
      <c r="D11" s="15"/>
      <c r="E11" s="16"/>
      <c r="F11" s="16"/>
      <c r="G11" s="17"/>
      <c r="H11" s="17"/>
      <c r="I11" s="18"/>
      <c r="J11" s="18"/>
      <c r="K11" s="18"/>
    </row>
    <row r="12" customFormat="false" ht="6" hidden="false" customHeight="true" outlineLevel="0" collapsed="false"/>
    <row r="13" customFormat="false" ht="30" hidden="false" customHeight="true" outlineLevel="0" collapsed="false">
      <c r="B13" s="19" t="s">
        <v>16</v>
      </c>
      <c r="C13" s="19" t="s">
        <v>17</v>
      </c>
      <c r="D13" s="19" t="s">
        <v>18</v>
      </c>
      <c r="E13" s="19" t="s">
        <v>19</v>
      </c>
      <c r="F13" s="19" t="s">
        <v>20</v>
      </c>
      <c r="G13" s="19" t="s">
        <v>21</v>
      </c>
      <c r="H13" s="19" t="s">
        <v>22</v>
      </c>
      <c r="I13" s="19" t="s">
        <v>23</v>
      </c>
      <c r="J13" s="19" t="s">
        <v>24</v>
      </c>
      <c r="K13" s="19" t="s">
        <v>25</v>
      </c>
      <c r="L13" s="19" t="s">
        <v>26</v>
      </c>
    </row>
    <row r="14" customFormat="false" ht="15" hidden="false" customHeight="false" outlineLevel="0" collapsed="false">
      <c r="B14" s="20" t="n">
        <f aca="false">IF(MONTH($D$7+0)=MONTH($D$7),$D$7+0,"")</f>
        <v>46296</v>
      </c>
      <c r="C14" s="21" t="str">
        <f aca="false">IF(B14="","",CHOOSE(WEEKDAY(B14),"Dom","Seg","Ter","Qua","Qui","Sex","Sáb"))</f>
        <v>Qui</v>
      </c>
      <c r="D14" s="22" t="n">
        <v>0.333333333333333</v>
      </c>
      <c r="E14" s="22" t="n">
        <v>0.5</v>
      </c>
      <c r="F14" s="22" t="n">
        <v>0.541666666666667</v>
      </c>
      <c r="G14" s="22" t="n">
        <v>0.708333333333333</v>
      </c>
      <c r="H14" s="23" t="n">
        <f aca="false">IF(OR(D14="",G14=""),"",MOD(G14-D14,1)-IF(OR(E14="",F14=""),0,MOD(F14-E14,1)))</f>
        <v>0.333333333333333</v>
      </c>
      <c r="I14" s="23" t="n">
        <f aca="false">IF(B14="","",IF(OR(L14="Feriado",L14="Folga",L14="Atestado",L14="Férias",WEEKDAY(B14)=1,AND(WEEKDAY(B14)=7,$I$7&lt;&gt;"Sim")),0,$I$5))</f>
        <v>0.333333333333333</v>
      </c>
      <c r="J14" s="23" t="n">
        <f aca="false">IF(B14="","",MAX(0,N(H14)-I14))</f>
        <v>0</v>
      </c>
      <c r="K14" s="23" t="n">
        <f aca="false">IF(B14="","",MAX(0,I14-N(H14)))</f>
        <v>0</v>
      </c>
      <c r="L14" s="24"/>
    </row>
    <row r="15" customFormat="false" ht="15" hidden="false" customHeight="false" outlineLevel="0" collapsed="false">
      <c r="B15" s="20" t="n">
        <f aca="false">IF(MONTH($D$7+1)=MONTH($D$7),$D$7+1,"")</f>
        <v>46297</v>
      </c>
      <c r="C15" s="21" t="str">
        <f aca="false">IF(B15="","",CHOOSE(WEEKDAY(B15),"Dom","Seg","Ter","Qua","Qui","Sex","Sáb"))</f>
        <v>Sex</v>
      </c>
      <c r="D15" s="22" t="n">
        <v>0.333333333333333</v>
      </c>
      <c r="E15" s="22" t="n">
        <v>0.5</v>
      </c>
      <c r="F15" s="22" t="n">
        <v>0.541666666666667</v>
      </c>
      <c r="G15" s="22" t="n">
        <v>0.770833333333333</v>
      </c>
      <c r="H15" s="23" t="n">
        <f aca="false">IF(OR(D15="",G15=""),"",MOD(G15-D15,1)-IF(OR(E15="",F15=""),0,MOD(F15-E15,1)))</f>
        <v>0.395833333333333</v>
      </c>
      <c r="I15" s="23" t="n">
        <f aca="false">IF(B15="","",IF(OR(L15="Feriado",L15="Folga",L15="Atestado",L15="Férias",WEEKDAY(B15)=1,AND(WEEKDAY(B15)=7,$I$7&lt;&gt;"Sim")),0,$I$5))</f>
        <v>0.333333333333333</v>
      </c>
      <c r="J15" s="23" t="n">
        <f aca="false">IF(B15="","",MAX(0,N(H15)-I15))</f>
        <v>0.0625</v>
      </c>
      <c r="K15" s="23" t="n">
        <f aca="false">IF(B15="","",MAX(0,I15-N(H15)))</f>
        <v>0</v>
      </c>
      <c r="L15" s="24"/>
    </row>
    <row r="16" customFormat="false" ht="15" hidden="false" customHeight="false" outlineLevel="0" collapsed="false">
      <c r="B16" s="20" t="n">
        <f aca="false">IF(MONTH($D$7+2)=MONTH($D$7),$D$7+2,"")</f>
        <v>46298</v>
      </c>
      <c r="C16" s="21" t="str">
        <f aca="false">IF(B16="","",CHOOSE(WEEKDAY(B16),"Dom","Seg","Ter","Qua","Qui","Sex","Sáb"))</f>
        <v>Sáb</v>
      </c>
      <c r="D16" s="22"/>
      <c r="E16" s="22"/>
      <c r="F16" s="22"/>
      <c r="G16" s="22"/>
      <c r="H16" s="23" t="str">
        <f aca="false">IF(OR(D16="",G16=""),"",MOD(G16-D16,1)-IF(OR(E16="",F16=""),0,MOD(F16-E16,1)))</f>
        <v/>
      </c>
      <c r="I16" s="23" t="n">
        <f aca="false">IF(B16="","",IF(OR(L16="Feriado",L16="Folga",L16="Atestado",L16="Férias",WEEKDAY(B16)=1,AND(WEEKDAY(B16)=7,$I$7&lt;&gt;"Sim")),0,$I$5))</f>
        <v>0</v>
      </c>
      <c r="J16" s="23" t="n">
        <f aca="false">IF(B16="","",MAX(0,N(H16)-I16))</f>
        <v>0</v>
      </c>
      <c r="K16" s="23" t="n">
        <f aca="false">IF(B16="","",MAX(0,I16-N(H16)))</f>
        <v>0</v>
      </c>
      <c r="L16" s="24"/>
    </row>
    <row r="17" customFormat="false" ht="15" hidden="false" customHeight="false" outlineLevel="0" collapsed="false">
      <c r="B17" s="20" t="n">
        <f aca="false">IF(MONTH($D$7+3)=MONTH($D$7),$D$7+3,"")</f>
        <v>46299</v>
      </c>
      <c r="C17" s="21" t="str">
        <f aca="false">IF(B17="","",CHOOSE(WEEKDAY(B17),"Dom","Seg","Ter","Qua","Qui","Sex","Sáb"))</f>
        <v>Dom</v>
      </c>
      <c r="D17" s="22"/>
      <c r="E17" s="22"/>
      <c r="F17" s="22"/>
      <c r="G17" s="22"/>
      <c r="H17" s="23" t="str">
        <f aca="false">IF(OR(D17="",G17=""),"",MOD(G17-D17,1)-IF(OR(E17="",F17=""),0,MOD(F17-E17,1)))</f>
        <v/>
      </c>
      <c r="I17" s="23" t="n">
        <f aca="false">IF(B17="","",IF(OR(L17="Feriado",L17="Folga",L17="Atestado",L17="Férias",WEEKDAY(B17)=1,AND(WEEKDAY(B17)=7,$I$7&lt;&gt;"Sim")),0,$I$5))</f>
        <v>0</v>
      </c>
      <c r="J17" s="23" t="n">
        <f aca="false">IF(B17="","",MAX(0,N(H17)-I17))</f>
        <v>0</v>
      </c>
      <c r="K17" s="23" t="n">
        <f aca="false">IF(B17="","",MAX(0,I17-N(H17)))</f>
        <v>0</v>
      </c>
      <c r="L17" s="24"/>
    </row>
    <row r="18" customFormat="false" ht="15" hidden="false" customHeight="false" outlineLevel="0" collapsed="false">
      <c r="B18" s="20" t="n">
        <f aca="false">IF(MONTH($D$7+4)=MONTH($D$7),$D$7+4,"")</f>
        <v>46300</v>
      </c>
      <c r="C18" s="21" t="str">
        <f aca="false">IF(B18="","",CHOOSE(WEEKDAY(B18),"Dom","Seg","Ter","Qua","Qui","Sex","Sáb"))</f>
        <v>Seg</v>
      </c>
      <c r="D18" s="22" t="n">
        <v>0.333333333333333</v>
      </c>
      <c r="E18" s="22" t="n">
        <v>0.5</v>
      </c>
      <c r="F18" s="22" t="n">
        <v>0.541666666666667</v>
      </c>
      <c r="G18" s="22" t="n">
        <v>0.708333333333333</v>
      </c>
      <c r="H18" s="23" t="n">
        <f aca="false">IF(OR(D18="",G18=""),"",MOD(G18-D18,1)-IF(OR(E18="",F18=""),0,MOD(F18-E18,1)))</f>
        <v>0.333333333333333</v>
      </c>
      <c r="I18" s="23" t="n">
        <f aca="false">IF(B18="","",IF(OR(L18="Feriado",L18="Folga",L18="Atestado",L18="Férias",WEEKDAY(B18)=1,AND(WEEKDAY(B18)=7,$I$7&lt;&gt;"Sim")),0,$I$5))</f>
        <v>0.333333333333333</v>
      </c>
      <c r="J18" s="23" t="n">
        <f aca="false">IF(B18="","",MAX(0,N(H18)-I18))</f>
        <v>0</v>
      </c>
      <c r="K18" s="23" t="n">
        <f aca="false">IF(B18="","",MAX(0,I18-N(H18)))</f>
        <v>0</v>
      </c>
      <c r="L18" s="24"/>
    </row>
    <row r="19" customFormat="false" ht="15" hidden="false" customHeight="false" outlineLevel="0" collapsed="false">
      <c r="B19" s="20" t="n">
        <f aca="false">IF(MONTH($D$7+5)=MONTH($D$7),$D$7+5,"")</f>
        <v>46301</v>
      </c>
      <c r="C19" s="21" t="str">
        <f aca="false">IF(B19="","",CHOOSE(WEEKDAY(B19),"Dom","Seg","Ter","Qua","Qui","Sex","Sáb"))</f>
        <v>Ter</v>
      </c>
      <c r="D19" s="22" t="n">
        <v>0.333333333333333</v>
      </c>
      <c r="E19" s="22" t="n">
        <v>0.5</v>
      </c>
      <c r="F19" s="22" t="n">
        <v>0.541666666666667</v>
      </c>
      <c r="G19" s="22" t="n">
        <v>0.75</v>
      </c>
      <c r="H19" s="23" t="n">
        <f aca="false">IF(OR(D19="",G19=""),"",MOD(G19-D19,1)-IF(OR(E19="",F19=""),0,MOD(F19-E19,1)))</f>
        <v>0.375</v>
      </c>
      <c r="I19" s="23" t="n">
        <f aca="false">IF(B19="","",IF(OR(L19="Feriado",L19="Folga",L19="Atestado",L19="Férias",WEEKDAY(B19)=1,AND(WEEKDAY(B19)=7,$I$7&lt;&gt;"Sim")),0,$I$5))</f>
        <v>0.333333333333333</v>
      </c>
      <c r="J19" s="23" t="n">
        <f aca="false">IF(B19="","",MAX(0,N(H19)-I19))</f>
        <v>0.0416666666666667</v>
      </c>
      <c r="K19" s="23" t="n">
        <f aca="false">IF(B19="","",MAX(0,I19-N(H19)))</f>
        <v>0</v>
      </c>
      <c r="L19" s="24"/>
    </row>
    <row r="20" customFormat="false" ht="15" hidden="false" customHeight="false" outlineLevel="0" collapsed="false">
      <c r="B20" s="20" t="n">
        <f aca="false">IF(MONTH($D$7+6)=MONTH($D$7),$D$7+6,"")</f>
        <v>46302</v>
      </c>
      <c r="C20" s="21" t="str">
        <f aca="false">IF(B20="","",CHOOSE(WEEKDAY(B20),"Dom","Seg","Ter","Qua","Qui","Sex","Sáb"))</f>
        <v>Qua</v>
      </c>
      <c r="D20" s="22" t="n">
        <v>0.334722222222222</v>
      </c>
      <c r="E20" s="22" t="n">
        <v>0.5</v>
      </c>
      <c r="F20" s="22" t="n">
        <v>0.541666666666667</v>
      </c>
      <c r="G20" s="22" t="n">
        <v>0.711805555555556</v>
      </c>
      <c r="H20" s="23" t="n">
        <f aca="false">IF(OR(D20="",G20=""),"",MOD(G20-D20,1)-IF(OR(E20="",F20=""),0,MOD(F20-E20,1)))</f>
        <v>0.335416666666667</v>
      </c>
      <c r="I20" s="23" t="n">
        <f aca="false">IF(B20="","",IF(OR(L20="Feriado",L20="Folga",L20="Atestado",L20="Férias",WEEKDAY(B20)=1,AND(WEEKDAY(B20)=7,$I$7&lt;&gt;"Sim")),0,$I$5))</f>
        <v>0.333333333333333</v>
      </c>
      <c r="J20" s="23" t="n">
        <f aca="false">IF(B20="","",MAX(0,N(H20)-I20))</f>
        <v>0.00208333333333333</v>
      </c>
      <c r="K20" s="23" t="n">
        <f aca="false">IF(B20="","",MAX(0,I20-N(H20)))</f>
        <v>0</v>
      </c>
      <c r="L20" s="24"/>
    </row>
    <row r="21" customFormat="false" ht="15" hidden="false" customHeight="false" outlineLevel="0" collapsed="false">
      <c r="B21" s="20" t="n">
        <f aca="false">IF(MONTH($D$7+7)=MONTH($D$7),$D$7+7,"")</f>
        <v>46303</v>
      </c>
      <c r="C21" s="21" t="str">
        <f aca="false">IF(B21="","",CHOOSE(WEEKDAY(B21),"Dom","Seg","Ter","Qua","Qui","Sex","Sáb"))</f>
        <v>Qui</v>
      </c>
      <c r="D21" s="22" t="n">
        <v>0.340277777777778</v>
      </c>
      <c r="E21" s="22" t="n">
        <v>0.5</v>
      </c>
      <c r="F21" s="22" t="n">
        <v>0.541666666666667</v>
      </c>
      <c r="G21" s="22" t="n">
        <v>0.760416666666667</v>
      </c>
      <c r="H21" s="23" t="n">
        <f aca="false">IF(OR(D21="",G21=""),"",MOD(G21-D21,1)-IF(OR(E21="",F21=""),0,MOD(F21-E21,1)))</f>
        <v>0.378472222222222</v>
      </c>
      <c r="I21" s="23" t="n">
        <f aca="false">IF(B21="","",IF(OR(L21="Feriado",L21="Folga",L21="Atestado",L21="Férias",WEEKDAY(B21)=1,AND(WEEKDAY(B21)=7,$I$7&lt;&gt;"Sim")),0,$I$5))</f>
        <v>0.333333333333333</v>
      </c>
      <c r="J21" s="23" t="n">
        <f aca="false">IF(B21="","",MAX(0,N(H21)-I21))</f>
        <v>0.0451388888888889</v>
      </c>
      <c r="K21" s="23" t="n">
        <f aca="false">IF(B21="","",MAX(0,I21-N(H21)))</f>
        <v>0</v>
      </c>
      <c r="L21" s="24"/>
    </row>
    <row r="22" customFormat="false" ht="15" hidden="false" customHeight="false" outlineLevel="0" collapsed="false">
      <c r="B22" s="20" t="n">
        <f aca="false">IF(MONTH($D$7+8)=MONTH($D$7),$D$7+8,"")</f>
        <v>46304</v>
      </c>
      <c r="C22" s="21" t="str">
        <f aca="false">IF(B22="","",CHOOSE(WEEKDAY(B22),"Dom","Seg","Ter","Qua","Qui","Sex","Sáb"))</f>
        <v>Sex</v>
      </c>
      <c r="D22" s="22" t="n">
        <v>0.334722222222222</v>
      </c>
      <c r="E22" s="22" t="n">
        <v>0.5</v>
      </c>
      <c r="F22" s="22" t="n">
        <v>0.541666666666667</v>
      </c>
      <c r="G22" s="22" t="n">
        <v>0.708333333333333</v>
      </c>
      <c r="H22" s="23" t="n">
        <f aca="false">IF(OR(D22="",G22=""),"",MOD(G22-D22,1)-IF(OR(E22="",F22=""),0,MOD(F22-E22,1)))</f>
        <v>0.331944444444444</v>
      </c>
      <c r="I22" s="23" t="n">
        <f aca="false">IF(B22="","",IF(OR(L22="Feriado",L22="Folga",L22="Atestado",L22="Férias",WEEKDAY(B22)=1,AND(WEEKDAY(B22)=7,$I$7&lt;&gt;"Sim")),0,$I$5))</f>
        <v>0.333333333333333</v>
      </c>
      <c r="J22" s="23" t="n">
        <f aca="false">IF(B22="","",MAX(0,N(H22)-I22))</f>
        <v>0</v>
      </c>
      <c r="K22" s="23" t="n">
        <f aca="false">IF(B22="","",MAX(0,I22-N(H22)))</f>
        <v>0.00138888888888889</v>
      </c>
      <c r="L22" s="24"/>
    </row>
    <row r="23" customFormat="false" ht="15" hidden="false" customHeight="false" outlineLevel="0" collapsed="false">
      <c r="B23" s="20" t="n">
        <f aca="false">IF(MONTH($D$7+9)=MONTH($D$7),$D$7+9,"")</f>
        <v>46305</v>
      </c>
      <c r="C23" s="21" t="str">
        <f aca="false">IF(B23="","",CHOOSE(WEEKDAY(B23),"Dom","Seg","Ter","Qua","Qui","Sex","Sáb"))</f>
        <v>Sáb</v>
      </c>
      <c r="D23" s="22"/>
      <c r="E23" s="22"/>
      <c r="F23" s="22"/>
      <c r="G23" s="22"/>
      <c r="H23" s="23" t="str">
        <f aca="false">IF(OR(D23="",G23=""),"",MOD(G23-D23,1)-IF(OR(E23="",F23=""),0,MOD(F23-E23,1)))</f>
        <v/>
      </c>
      <c r="I23" s="23" t="n">
        <f aca="false">IF(B23="","",IF(OR(L23="Feriado",L23="Folga",L23="Atestado",L23="Férias",WEEKDAY(B23)=1,AND(WEEKDAY(B23)=7,$I$7&lt;&gt;"Sim")),0,$I$5))</f>
        <v>0</v>
      </c>
      <c r="J23" s="23" t="n">
        <f aca="false">IF(B23="","",MAX(0,N(H23)-I23))</f>
        <v>0</v>
      </c>
      <c r="K23" s="23" t="n">
        <f aca="false">IF(B23="","",MAX(0,I23-N(H23)))</f>
        <v>0</v>
      </c>
      <c r="L23" s="24"/>
    </row>
    <row r="24" customFormat="false" ht="15" hidden="false" customHeight="false" outlineLevel="0" collapsed="false">
      <c r="B24" s="20" t="n">
        <f aca="false">IF(MONTH($D$7+10)=MONTH($D$7),$D$7+10,"")</f>
        <v>46306</v>
      </c>
      <c r="C24" s="21" t="str">
        <f aca="false">IF(B24="","",CHOOSE(WEEKDAY(B24),"Dom","Seg","Ter","Qua","Qui","Sex","Sáb"))</f>
        <v>Dom</v>
      </c>
      <c r="D24" s="22"/>
      <c r="E24" s="22"/>
      <c r="F24" s="22"/>
      <c r="G24" s="22"/>
      <c r="H24" s="23" t="str">
        <f aca="false">IF(OR(D24="",G24=""),"",MOD(G24-D24,1)-IF(OR(E24="",F24=""),0,MOD(F24-E24,1)))</f>
        <v/>
      </c>
      <c r="I24" s="23" t="n">
        <f aca="false">IF(B24="","",IF(OR(L24="Feriado",L24="Folga",L24="Atestado",L24="Férias",WEEKDAY(B24)=1,AND(WEEKDAY(B24)=7,$I$7&lt;&gt;"Sim")),0,$I$5))</f>
        <v>0</v>
      </c>
      <c r="J24" s="23" t="n">
        <f aca="false">IF(B24="","",MAX(0,N(H24)-I24))</f>
        <v>0</v>
      </c>
      <c r="K24" s="23" t="n">
        <f aca="false">IF(B24="","",MAX(0,I24-N(H24)))</f>
        <v>0</v>
      </c>
      <c r="L24" s="24"/>
    </row>
    <row r="25" customFormat="false" ht="15" hidden="false" customHeight="false" outlineLevel="0" collapsed="false">
      <c r="B25" s="20" t="n">
        <f aca="false">IF(MONTH($D$7+11)=MONTH($D$7),$D$7+11,"")</f>
        <v>46307</v>
      </c>
      <c r="C25" s="21" t="str">
        <f aca="false">IF(B25="","",CHOOSE(WEEKDAY(B25),"Dom","Seg","Ter","Qua","Qui","Sex","Sáb"))</f>
        <v>Seg</v>
      </c>
      <c r="D25" s="22"/>
      <c r="E25" s="22"/>
      <c r="F25" s="22"/>
      <c r="G25" s="22"/>
      <c r="H25" s="23" t="str">
        <f aca="false">IF(OR(D25="",G25=""),"",MOD(G25-D25,1)-IF(OR(E25="",F25=""),0,MOD(F25-E25,1)))</f>
        <v/>
      </c>
      <c r="I25" s="23" t="n">
        <f aca="false">IF(B25="","",IF(OR(L25="Feriado",L25="Folga",L25="Atestado",L25="Férias",WEEKDAY(B25)=1,AND(WEEKDAY(B25)=7,$I$7&lt;&gt;"Sim")),0,$I$5))</f>
        <v>0</v>
      </c>
      <c r="J25" s="23" t="n">
        <f aca="false">IF(B25="","",MAX(0,N(H25)-I25))</f>
        <v>0</v>
      </c>
      <c r="K25" s="23" t="n">
        <f aca="false">IF(B25="","",MAX(0,I25-N(H25)))</f>
        <v>0</v>
      </c>
      <c r="L25" s="24" t="s">
        <v>27</v>
      </c>
    </row>
    <row r="26" customFormat="false" ht="15" hidden="false" customHeight="false" outlineLevel="0" collapsed="false">
      <c r="B26" s="20" t="n">
        <f aca="false">IF(MONTH($D$7+12)=MONTH($D$7),$D$7+12,"")</f>
        <v>46308</v>
      </c>
      <c r="C26" s="21" t="str">
        <f aca="false">IF(B26="","",CHOOSE(WEEKDAY(B26),"Dom","Seg","Ter","Qua","Qui","Sex","Sáb"))</f>
        <v>Ter</v>
      </c>
      <c r="D26" s="22" t="n">
        <v>0.334722222222222</v>
      </c>
      <c r="E26" s="22" t="n">
        <v>0.5</v>
      </c>
      <c r="F26" s="22" t="n">
        <v>0.541666666666667</v>
      </c>
      <c r="G26" s="22" t="n">
        <v>0.708333333333333</v>
      </c>
      <c r="H26" s="23" t="n">
        <f aca="false">IF(OR(D26="",G26=""),"",MOD(G26-D26,1)-IF(OR(E26="",F26=""),0,MOD(F26-E26,1)))</f>
        <v>0.331944444444444</v>
      </c>
      <c r="I26" s="23" t="n">
        <f aca="false">IF(B26="","",IF(OR(L26="Feriado",L26="Folga",L26="Atestado",L26="Férias",WEEKDAY(B26)=1,AND(WEEKDAY(B26)=7,$I$7&lt;&gt;"Sim")),0,$I$5))</f>
        <v>0.333333333333333</v>
      </c>
      <c r="J26" s="23" t="n">
        <f aca="false">IF(B26="","",MAX(0,N(H26)-I26))</f>
        <v>0</v>
      </c>
      <c r="K26" s="23" t="n">
        <f aca="false">IF(B26="","",MAX(0,I26-N(H26)))</f>
        <v>0.00138888888888889</v>
      </c>
      <c r="L26" s="24"/>
    </row>
    <row r="27" customFormat="false" ht="15" hidden="false" customHeight="false" outlineLevel="0" collapsed="false">
      <c r="B27" s="20" t="n">
        <f aca="false">IF(MONTH($D$7+13)=MONTH($D$7),$D$7+13,"")</f>
        <v>46309</v>
      </c>
      <c r="C27" s="21" t="str">
        <f aca="false">IF(B27="","",CHOOSE(WEEKDAY(B27),"Dom","Seg","Ter","Qua","Qui","Sex","Sáb"))</f>
        <v>Qua</v>
      </c>
      <c r="D27" s="22" t="n">
        <v>0.333333333333333</v>
      </c>
      <c r="E27" s="22" t="n">
        <v>0.5</v>
      </c>
      <c r="F27" s="22" t="n">
        <v>0.541666666666667</v>
      </c>
      <c r="G27" s="22" t="n">
        <v>0.71875</v>
      </c>
      <c r="H27" s="23" t="n">
        <f aca="false">IF(OR(D27="",G27=""),"",MOD(G27-D27,1)-IF(OR(E27="",F27=""),0,MOD(F27-E27,1)))</f>
        <v>0.34375</v>
      </c>
      <c r="I27" s="23" t="n">
        <f aca="false">IF(B27="","",IF(OR(L27="Feriado",L27="Folga",L27="Atestado",L27="Férias",WEEKDAY(B27)=1,AND(WEEKDAY(B27)=7,$I$7&lt;&gt;"Sim")),0,$I$5))</f>
        <v>0.333333333333333</v>
      </c>
      <c r="J27" s="23" t="n">
        <f aca="false">IF(B27="","",MAX(0,N(H27)-I27))</f>
        <v>0.0104166666666667</v>
      </c>
      <c r="K27" s="23" t="n">
        <f aca="false">IF(B27="","",MAX(0,I27-N(H27)))</f>
        <v>0</v>
      </c>
      <c r="L27" s="24"/>
    </row>
    <row r="28" customFormat="false" ht="15" hidden="false" customHeight="false" outlineLevel="0" collapsed="false">
      <c r="B28" s="20" t="n">
        <f aca="false">IF(MONTH($D$7+14)=MONTH($D$7),$D$7+14,"")</f>
        <v>46310</v>
      </c>
      <c r="C28" s="21" t="str">
        <f aca="false">IF(B28="","",CHOOSE(WEEKDAY(B28),"Dom","Seg","Ter","Qua","Qui","Sex","Sáb"))</f>
        <v>Qui</v>
      </c>
      <c r="D28" s="22" t="n">
        <v>0.333333333333333</v>
      </c>
      <c r="E28" s="22" t="n">
        <v>0.5</v>
      </c>
      <c r="F28" s="22" t="n">
        <v>0.541666666666667</v>
      </c>
      <c r="G28" s="22" t="n">
        <v>0.71875</v>
      </c>
      <c r="H28" s="23" t="n">
        <f aca="false">IF(OR(D28="",G28=""),"",MOD(G28-D28,1)-IF(OR(E28="",F28=""),0,MOD(F28-E28,1)))</f>
        <v>0.34375</v>
      </c>
      <c r="I28" s="23" t="n">
        <f aca="false">IF(B28="","",IF(OR(L28="Feriado",L28="Folga",L28="Atestado",L28="Férias",WEEKDAY(B28)=1,AND(WEEKDAY(B28)=7,$I$7&lt;&gt;"Sim")),0,$I$5))</f>
        <v>0.333333333333333</v>
      </c>
      <c r="J28" s="23" t="n">
        <f aca="false">IF(B28="","",MAX(0,N(H28)-I28))</f>
        <v>0.0104166666666667</v>
      </c>
      <c r="K28" s="23" t="n">
        <f aca="false">IF(B28="","",MAX(0,I28-N(H28)))</f>
        <v>0</v>
      </c>
      <c r="L28" s="24"/>
    </row>
    <row r="29" customFormat="false" ht="15" hidden="false" customHeight="false" outlineLevel="0" collapsed="false">
      <c r="B29" s="20" t="n">
        <f aca="false">IF(MONTH($D$7+15)=MONTH($D$7),$D$7+15,"")</f>
        <v>46311</v>
      </c>
      <c r="C29" s="21" t="str">
        <f aca="false">IF(B29="","",CHOOSE(WEEKDAY(B29),"Dom","Seg","Ter","Qua","Qui","Sex","Sáb"))</f>
        <v>Sex</v>
      </c>
      <c r="D29" s="22" t="n">
        <v>0.334722222222222</v>
      </c>
      <c r="E29" s="22" t="n">
        <v>0.5</v>
      </c>
      <c r="F29" s="22" t="n">
        <v>0.541666666666667</v>
      </c>
      <c r="G29" s="22" t="n">
        <v>0.708333333333333</v>
      </c>
      <c r="H29" s="23" t="n">
        <f aca="false">IF(OR(D29="",G29=""),"",MOD(G29-D29,1)-IF(OR(E29="",F29=""),0,MOD(F29-E29,1)))</f>
        <v>0.331944444444444</v>
      </c>
      <c r="I29" s="23" t="n">
        <f aca="false">IF(B29="","",IF(OR(L29="Feriado",L29="Folga",L29="Atestado",L29="Férias",WEEKDAY(B29)=1,AND(WEEKDAY(B29)=7,$I$7&lt;&gt;"Sim")),0,$I$5))</f>
        <v>0.333333333333333</v>
      </c>
      <c r="J29" s="23" t="n">
        <f aca="false">IF(B29="","",MAX(0,N(H29)-I29))</f>
        <v>0</v>
      </c>
      <c r="K29" s="23" t="n">
        <f aca="false">IF(B29="","",MAX(0,I29-N(H29)))</f>
        <v>0.00138888888888889</v>
      </c>
      <c r="L29" s="24"/>
    </row>
    <row r="30" customFormat="false" ht="15" hidden="false" customHeight="false" outlineLevel="0" collapsed="false">
      <c r="B30" s="20" t="n">
        <f aca="false">IF(MONTH($D$7+16)=MONTH($D$7),$D$7+16,"")</f>
        <v>46312</v>
      </c>
      <c r="C30" s="21" t="str">
        <f aca="false">IF(B30="","",CHOOSE(WEEKDAY(B30),"Dom","Seg","Ter","Qua","Qui","Sex","Sáb"))</f>
        <v>Sáb</v>
      </c>
      <c r="D30" s="22"/>
      <c r="E30" s="22"/>
      <c r="F30" s="22"/>
      <c r="G30" s="22"/>
      <c r="H30" s="23" t="str">
        <f aca="false">IF(OR(D30="",G30=""),"",MOD(G30-D30,1)-IF(OR(E30="",F30=""),0,MOD(F30-E30,1)))</f>
        <v/>
      </c>
      <c r="I30" s="23" t="n">
        <f aca="false">IF(B30="","",IF(OR(L30="Feriado",L30="Folga",L30="Atestado",L30="Férias",WEEKDAY(B30)=1,AND(WEEKDAY(B30)=7,$I$7&lt;&gt;"Sim")),0,$I$5))</f>
        <v>0</v>
      </c>
      <c r="J30" s="23" t="n">
        <f aca="false">IF(B30="","",MAX(0,N(H30)-I30))</f>
        <v>0</v>
      </c>
      <c r="K30" s="23" t="n">
        <f aca="false">IF(B30="","",MAX(0,I30-N(H30)))</f>
        <v>0</v>
      </c>
      <c r="L30" s="24"/>
    </row>
    <row r="31" customFormat="false" ht="15" hidden="false" customHeight="false" outlineLevel="0" collapsed="false">
      <c r="B31" s="20" t="n">
        <f aca="false">IF(MONTH($D$7+17)=MONTH($D$7),$D$7+17,"")</f>
        <v>46313</v>
      </c>
      <c r="C31" s="21" t="str">
        <f aca="false">IF(B31="","",CHOOSE(WEEKDAY(B31),"Dom","Seg","Ter","Qua","Qui","Sex","Sáb"))</f>
        <v>Dom</v>
      </c>
      <c r="D31" s="22"/>
      <c r="E31" s="22"/>
      <c r="F31" s="22"/>
      <c r="G31" s="22"/>
      <c r="H31" s="23" t="str">
        <f aca="false">IF(OR(D31="",G31=""),"",MOD(G31-D31,1)-IF(OR(E31="",F31=""),0,MOD(F31-E31,1)))</f>
        <v/>
      </c>
      <c r="I31" s="23" t="n">
        <f aca="false">IF(B31="","",IF(OR(L31="Feriado",L31="Folga",L31="Atestado",L31="Férias",WEEKDAY(B31)=1,AND(WEEKDAY(B31)=7,$I$7&lt;&gt;"Sim")),0,$I$5))</f>
        <v>0</v>
      </c>
      <c r="J31" s="23" t="n">
        <f aca="false">IF(B31="","",MAX(0,N(H31)-I31))</f>
        <v>0</v>
      </c>
      <c r="K31" s="23" t="n">
        <f aca="false">IF(B31="","",MAX(0,I31-N(H31)))</f>
        <v>0</v>
      </c>
      <c r="L31" s="24"/>
    </row>
    <row r="32" customFormat="false" ht="15" hidden="false" customHeight="false" outlineLevel="0" collapsed="false">
      <c r="B32" s="20" t="n">
        <f aca="false">IF(MONTH($D$7+18)=MONTH($D$7),$D$7+18,"")</f>
        <v>46314</v>
      </c>
      <c r="C32" s="21" t="str">
        <f aca="false">IF(B32="","",CHOOSE(WEEKDAY(B32),"Dom","Seg","Ter","Qua","Qui","Sex","Sáb"))</f>
        <v>Seg</v>
      </c>
      <c r="D32" s="22" t="n">
        <v>0.340277777777778</v>
      </c>
      <c r="E32" s="22" t="n">
        <v>0.5</v>
      </c>
      <c r="F32" s="22" t="n">
        <v>0.541666666666667</v>
      </c>
      <c r="G32" s="22" t="n">
        <v>0.729166666666667</v>
      </c>
      <c r="H32" s="23" t="n">
        <f aca="false">IF(OR(D32="",G32=""),"",MOD(G32-D32,1)-IF(OR(E32="",F32=""),0,MOD(F32-E32,1)))</f>
        <v>0.347222222222222</v>
      </c>
      <c r="I32" s="23" t="n">
        <f aca="false">IF(B32="","",IF(OR(L32="Feriado",L32="Folga",L32="Atestado",L32="Férias",WEEKDAY(B32)=1,AND(WEEKDAY(B32)=7,$I$7&lt;&gt;"Sim")),0,$I$5))</f>
        <v>0.333333333333333</v>
      </c>
      <c r="J32" s="23" t="n">
        <f aca="false">IF(B32="","",MAX(0,N(H32)-I32))</f>
        <v>0.0138888888888889</v>
      </c>
      <c r="K32" s="23" t="n">
        <f aca="false">IF(B32="","",MAX(0,I32-N(H32)))</f>
        <v>0</v>
      </c>
      <c r="L32" s="24"/>
    </row>
    <row r="33" customFormat="false" ht="15" hidden="false" customHeight="false" outlineLevel="0" collapsed="false">
      <c r="B33" s="20" t="n">
        <f aca="false">IF(MONTH($D$7+19)=MONTH($D$7),$D$7+19,"")</f>
        <v>46315</v>
      </c>
      <c r="C33" s="21" t="str">
        <f aca="false">IF(B33="","",CHOOSE(WEEKDAY(B33),"Dom","Seg","Ter","Qua","Qui","Sex","Sáb"))</f>
        <v>Ter</v>
      </c>
      <c r="D33" s="22" t="n">
        <v>0.340277777777778</v>
      </c>
      <c r="E33" s="22" t="n">
        <v>0.5</v>
      </c>
      <c r="F33" s="22" t="n">
        <v>0.541666666666667</v>
      </c>
      <c r="G33" s="22" t="n">
        <v>0.711805555555556</v>
      </c>
      <c r="H33" s="23" t="n">
        <f aca="false">IF(OR(D33="",G33=""),"",MOD(G33-D33,1)-IF(OR(E33="",F33=""),0,MOD(F33-E33,1)))</f>
        <v>0.329861111111111</v>
      </c>
      <c r="I33" s="23" t="n">
        <f aca="false">IF(B33="","",IF(OR(L33="Feriado",L33="Folga",L33="Atestado",L33="Férias",WEEKDAY(B33)=1,AND(WEEKDAY(B33)=7,$I$7&lt;&gt;"Sim")),0,$I$5))</f>
        <v>0.333333333333333</v>
      </c>
      <c r="J33" s="23" t="n">
        <f aca="false">IF(B33="","",MAX(0,N(H33)-I33))</f>
        <v>0</v>
      </c>
      <c r="K33" s="23" t="n">
        <f aca="false">IF(B33="","",MAX(0,I33-N(H33)))</f>
        <v>0.00347222222222222</v>
      </c>
      <c r="L33" s="24"/>
    </row>
    <row r="34" customFormat="false" ht="15" hidden="false" customHeight="false" outlineLevel="0" collapsed="false">
      <c r="B34" s="20" t="n">
        <f aca="false">IF(MONTH($D$7+20)=MONTH($D$7),$D$7+20,"")</f>
        <v>46316</v>
      </c>
      <c r="C34" s="21" t="str">
        <f aca="false">IF(B34="","",CHOOSE(WEEKDAY(B34),"Dom","Seg","Ter","Qua","Qui","Sex","Sáb"))</f>
        <v>Qua</v>
      </c>
      <c r="D34" s="22"/>
      <c r="E34" s="22"/>
      <c r="F34" s="22"/>
      <c r="G34" s="22"/>
      <c r="H34" s="23" t="str">
        <f aca="false">IF(OR(D34="",G34=""),"",MOD(G34-D34,1)-IF(OR(E34="",F34=""),0,MOD(F34-E34,1)))</f>
        <v/>
      </c>
      <c r="I34" s="23" t="n">
        <f aca="false">IF(B34="","",IF(OR(L34="Feriado",L34="Folga",L34="Atestado",L34="Férias",WEEKDAY(B34)=1,AND(WEEKDAY(B34)=7,$I$7&lt;&gt;"Sim")),0,$I$5))</f>
        <v>0</v>
      </c>
      <c r="J34" s="23" t="n">
        <f aca="false">IF(B34="","",MAX(0,N(H34)-I34))</f>
        <v>0</v>
      </c>
      <c r="K34" s="23" t="n">
        <f aca="false">IF(B34="","",MAX(0,I34-N(H34)))</f>
        <v>0</v>
      </c>
      <c r="L34" s="24" t="s">
        <v>28</v>
      </c>
    </row>
    <row r="35" customFormat="false" ht="15" hidden="false" customHeight="false" outlineLevel="0" collapsed="false">
      <c r="B35" s="20" t="n">
        <f aca="false">IF(MONTH($D$7+21)=MONTH($D$7),$D$7+21,"")</f>
        <v>46317</v>
      </c>
      <c r="C35" s="21" t="str">
        <f aca="false">IF(B35="","",CHOOSE(WEEKDAY(B35),"Dom","Seg","Ter","Qua","Qui","Sex","Sáb"))</f>
        <v>Qui</v>
      </c>
      <c r="D35" s="22" t="n">
        <v>0.333333333333333</v>
      </c>
      <c r="E35" s="22" t="n">
        <v>0.5</v>
      </c>
      <c r="F35" s="22" t="n">
        <v>0.541666666666667</v>
      </c>
      <c r="G35" s="22" t="n">
        <v>0.760416666666667</v>
      </c>
      <c r="H35" s="23" t="n">
        <f aca="false">IF(OR(D35="",G35=""),"",MOD(G35-D35,1)-IF(OR(E35="",F35=""),0,MOD(F35-E35,1)))</f>
        <v>0.385416666666667</v>
      </c>
      <c r="I35" s="23" t="n">
        <f aca="false">IF(B35="","",IF(OR(L35="Feriado",L35="Folga",L35="Atestado",L35="Férias",WEEKDAY(B35)=1,AND(WEEKDAY(B35)=7,$I$7&lt;&gt;"Sim")),0,$I$5))</f>
        <v>0.333333333333333</v>
      </c>
      <c r="J35" s="23" t="n">
        <f aca="false">IF(B35="","",MAX(0,N(H35)-I35))</f>
        <v>0.0520833333333333</v>
      </c>
      <c r="K35" s="23" t="n">
        <f aca="false">IF(B35="","",MAX(0,I35-N(H35)))</f>
        <v>0</v>
      </c>
      <c r="L35" s="24"/>
    </row>
    <row r="36" customFormat="false" ht="15" hidden="false" customHeight="false" outlineLevel="0" collapsed="false">
      <c r="B36" s="20" t="n">
        <f aca="false">IF(MONTH($D$7+22)=MONTH($D$7),$D$7+22,"")</f>
        <v>46318</v>
      </c>
      <c r="C36" s="21" t="str">
        <f aca="false">IF(B36="","",CHOOSE(WEEKDAY(B36),"Dom","Seg","Ter","Qua","Qui","Sex","Sáb"))</f>
        <v>Sex</v>
      </c>
      <c r="D36" s="22" t="n">
        <v>0.333333333333333</v>
      </c>
      <c r="E36" s="22" t="n">
        <v>0.5</v>
      </c>
      <c r="F36" s="22" t="n">
        <v>0.541666666666667</v>
      </c>
      <c r="G36" s="22" t="n">
        <v>0.760416666666667</v>
      </c>
      <c r="H36" s="23" t="n">
        <f aca="false">IF(OR(D36="",G36=""),"",MOD(G36-D36,1)-IF(OR(E36="",F36=""),0,MOD(F36-E36,1)))</f>
        <v>0.385416666666667</v>
      </c>
      <c r="I36" s="23" t="n">
        <f aca="false">IF(B36="","",IF(OR(L36="Feriado",L36="Folga",L36="Atestado",L36="Férias",WEEKDAY(B36)=1,AND(WEEKDAY(B36)=7,$I$7&lt;&gt;"Sim")),0,$I$5))</f>
        <v>0.333333333333333</v>
      </c>
      <c r="J36" s="23" t="n">
        <f aca="false">IF(B36="","",MAX(0,N(H36)-I36))</f>
        <v>0.0520833333333333</v>
      </c>
      <c r="K36" s="23" t="n">
        <f aca="false">IF(B36="","",MAX(0,I36-N(H36)))</f>
        <v>0</v>
      </c>
      <c r="L36" s="24"/>
    </row>
    <row r="37" customFormat="false" ht="15" hidden="false" customHeight="false" outlineLevel="0" collapsed="false">
      <c r="B37" s="20" t="n">
        <f aca="false">IF(MONTH($D$7+23)=MONTH($D$7),$D$7+23,"")</f>
        <v>46319</v>
      </c>
      <c r="C37" s="21" t="str">
        <f aca="false">IF(B37="","",CHOOSE(WEEKDAY(B37),"Dom","Seg","Ter","Qua","Qui","Sex","Sáb"))</f>
        <v>Sáb</v>
      </c>
      <c r="D37" s="22"/>
      <c r="E37" s="22"/>
      <c r="F37" s="22"/>
      <c r="G37" s="22"/>
      <c r="H37" s="23" t="str">
        <f aca="false">IF(OR(D37="",G37=""),"",MOD(G37-D37,1)-IF(OR(E37="",F37=""),0,MOD(F37-E37,1)))</f>
        <v/>
      </c>
      <c r="I37" s="23" t="n">
        <f aca="false">IF(B37="","",IF(OR(L37="Feriado",L37="Folga",L37="Atestado",L37="Férias",WEEKDAY(B37)=1,AND(WEEKDAY(B37)=7,$I$7&lt;&gt;"Sim")),0,$I$5))</f>
        <v>0</v>
      </c>
      <c r="J37" s="23" t="n">
        <f aca="false">IF(B37="","",MAX(0,N(H37)-I37))</f>
        <v>0</v>
      </c>
      <c r="K37" s="23" t="n">
        <f aca="false">IF(B37="","",MAX(0,I37-N(H37)))</f>
        <v>0</v>
      </c>
      <c r="L37" s="24"/>
    </row>
    <row r="38" customFormat="false" ht="15" hidden="false" customHeight="false" outlineLevel="0" collapsed="false">
      <c r="B38" s="20" t="n">
        <f aca="false">IF(MONTH($D$7+24)=MONTH($D$7),$D$7+24,"")</f>
        <v>46320</v>
      </c>
      <c r="C38" s="21" t="str">
        <f aca="false">IF(B38="","",CHOOSE(WEEKDAY(B38),"Dom","Seg","Ter","Qua","Qui","Sex","Sáb"))</f>
        <v>Dom</v>
      </c>
      <c r="D38" s="22"/>
      <c r="E38" s="22"/>
      <c r="F38" s="22"/>
      <c r="G38" s="22"/>
      <c r="H38" s="23" t="str">
        <f aca="false">IF(OR(D38="",G38=""),"",MOD(G38-D38,1)-IF(OR(E38="",F38=""),0,MOD(F38-E38,1)))</f>
        <v/>
      </c>
      <c r="I38" s="23" t="n">
        <f aca="false">IF(B38="","",IF(OR(L38="Feriado",L38="Folga",L38="Atestado",L38="Férias",WEEKDAY(B38)=1,AND(WEEKDAY(B38)=7,$I$7&lt;&gt;"Sim")),0,$I$5))</f>
        <v>0</v>
      </c>
      <c r="J38" s="23" t="n">
        <f aca="false">IF(B38="","",MAX(0,N(H38)-I38))</f>
        <v>0</v>
      </c>
      <c r="K38" s="23" t="n">
        <f aca="false">IF(B38="","",MAX(0,I38-N(H38)))</f>
        <v>0</v>
      </c>
      <c r="L38" s="24"/>
    </row>
    <row r="39" customFormat="false" ht="15" hidden="false" customHeight="false" outlineLevel="0" collapsed="false">
      <c r="B39" s="20" t="n">
        <f aca="false">IF(MONTH($D$7+25)=MONTH($D$7),$D$7+25,"")</f>
        <v>46321</v>
      </c>
      <c r="C39" s="21" t="str">
        <f aca="false">IF(B39="","",CHOOSE(WEEKDAY(B39),"Dom","Seg","Ter","Qua","Qui","Sex","Sáb"))</f>
        <v>Seg</v>
      </c>
      <c r="D39" s="22" t="n">
        <v>0.333333333333333</v>
      </c>
      <c r="E39" s="22" t="n">
        <v>0.5</v>
      </c>
      <c r="F39" s="22" t="n">
        <v>0.541666666666667</v>
      </c>
      <c r="G39" s="22" t="n">
        <v>0.708333333333333</v>
      </c>
      <c r="H39" s="23" t="n">
        <f aca="false">IF(OR(D39="",G39=""),"",MOD(G39-D39,1)-IF(OR(E39="",F39=""),0,MOD(F39-E39,1)))</f>
        <v>0.333333333333333</v>
      </c>
      <c r="I39" s="23" t="n">
        <f aca="false">IF(B39="","",IF(OR(L39="Feriado",L39="Folga",L39="Atestado",L39="Férias",WEEKDAY(B39)=1,AND(WEEKDAY(B39)=7,$I$7&lt;&gt;"Sim")),0,$I$5))</f>
        <v>0.333333333333333</v>
      </c>
      <c r="J39" s="23" t="n">
        <f aca="false">IF(B39="","",MAX(0,N(H39)-I39))</f>
        <v>0</v>
      </c>
      <c r="K39" s="23" t="n">
        <f aca="false">IF(B39="","",MAX(0,I39-N(H39)))</f>
        <v>0</v>
      </c>
      <c r="L39" s="24"/>
    </row>
    <row r="40" customFormat="false" ht="15" hidden="false" customHeight="false" outlineLevel="0" collapsed="false">
      <c r="B40" s="20" t="n">
        <f aca="false">IF(MONTH($D$7+26)=MONTH($D$7),$D$7+26,"")</f>
        <v>46322</v>
      </c>
      <c r="C40" s="21" t="str">
        <f aca="false">IF(B40="","",CHOOSE(WEEKDAY(B40),"Dom","Seg","Ter","Qua","Qui","Sex","Sáb"))</f>
        <v>Ter</v>
      </c>
      <c r="D40" s="22" t="n">
        <v>0.333333333333333</v>
      </c>
      <c r="E40" s="22" t="n">
        <v>0.5</v>
      </c>
      <c r="F40" s="22" t="n">
        <v>0.541666666666667</v>
      </c>
      <c r="G40" s="22" t="n">
        <v>0.708333333333333</v>
      </c>
      <c r="H40" s="23" t="n">
        <f aca="false">IF(OR(D40="",G40=""),"",MOD(G40-D40,1)-IF(OR(E40="",F40=""),0,MOD(F40-E40,1)))</f>
        <v>0.333333333333333</v>
      </c>
      <c r="I40" s="23" t="n">
        <f aca="false">IF(B40="","",IF(OR(L40="Feriado",L40="Folga",L40="Atestado",L40="Férias",WEEKDAY(B40)=1,AND(WEEKDAY(B40)=7,$I$7&lt;&gt;"Sim")),0,$I$5))</f>
        <v>0.333333333333333</v>
      </c>
      <c r="J40" s="23" t="n">
        <f aca="false">IF(B40="","",MAX(0,N(H40)-I40))</f>
        <v>0</v>
      </c>
      <c r="K40" s="23" t="n">
        <f aca="false">IF(B40="","",MAX(0,I40-N(H40)))</f>
        <v>0</v>
      </c>
      <c r="L40" s="24"/>
    </row>
    <row r="41" customFormat="false" ht="15" hidden="false" customHeight="false" outlineLevel="0" collapsed="false">
      <c r="B41" s="20" t="n">
        <f aca="false">IF(MONTH($D$7+27)=MONTH($D$7),$D$7+27,"")</f>
        <v>46323</v>
      </c>
      <c r="C41" s="21" t="str">
        <f aca="false">IF(B41="","",CHOOSE(WEEKDAY(B41),"Dom","Seg","Ter","Qua","Qui","Sex","Sáb"))</f>
        <v>Qua</v>
      </c>
      <c r="D41" s="22" t="n">
        <v>0.333333333333333</v>
      </c>
      <c r="E41" s="22" t="n">
        <v>0.5</v>
      </c>
      <c r="F41" s="22" t="n">
        <v>0.541666666666667</v>
      </c>
      <c r="G41" s="22" t="n">
        <v>0.770833333333333</v>
      </c>
      <c r="H41" s="23" t="n">
        <f aca="false">IF(OR(D41="",G41=""),"",MOD(G41-D41,1)-IF(OR(E41="",F41=""),0,MOD(F41-E41,1)))</f>
        <v>0.395833333333333</v>
      </c>
      <c r="I41" s="23" t="n">
        <f aca="false">IF(B41="","",IF(OR(L41="Feriado",L41="Folga",L41="Atestado",L41="Férias",WEEKDAY(B41)=1,AND(WEEKDAY(B41)=7,$I$7&lt;&gt;"Sim")),0,$I$5))</f>
        <v>0.333333333333333</v>
      </c>
      <c r="J41" s="23" t="n">
        <f aca="false">IF(B41="","",MAX(0,N(H41)-I41))</f>
        <v>0.0625</v>
      </c>
      <c r="K41" s="23" t="n">
        <f aca="false">IF(B41="","",MAX(0,I41-N(H41)))</f>
        <v>0</v>
      </c>
      <c r="L41" s="24"/>
    </row>
    <row r="42" customFormat="false" ht="15" hidden="false" customHeight="false" outlineLevel="0" collapsed="false">
      <c r="B42" s="20" t="n">
        <f aca="false">IF(MONTH($D$7+28)=MONTH($D$7),$D$7+28,"")</f>
        <v>46324</v>
      </c>
      <c r="C42" s="21" t="str">
        <f aca="false">IF(B42="","",CHOOSE(WEEKDAY(B42),"Dom","Seg","Ter","Qua","Qui","Sex","Sáb"))</f>
        <v>Qui</v>
      </c>
      <c r="D42" s="22" t="n">
        <v>0.340277777777778</v>
      </c>
      <c r="E42" s="22" t="n">
        <v>0.5</v>
      </c>
      <c r="F42" s="22" t="n">
        <v>0.541666666666667</v>
      </c>
      <c r="G42" s="22" t="n">
        <v>0.729166666666667</v>
      </c>
      <c r="H42" s="23" t="n">
        <f aca="false">IF(OR(D42="",G42=""),"",MOD(G42-D42,1)-IF(OR(E42="",F42=""),0,MOD(F42-E42,1)))</f>
        <v>0.347222222222222</v>
      </c>
      <c r="I42" s="23" t="n">
        <f aca="false">IF(B42="","",IF(OR(L42="Feriado",L42="Folga",L42="Atestado",L42="Férias",WEEKDAY(B42)=1,AND(WEEKDAY(B42)=7,$I$7&lt;&gt;"Sim")),0,$I$5))</f>
        <v>0.333333333333333</v>
      </c>
      <c r="J42" s="23" t="n">
        <f aca="false">IF(B42="","",MAX(0,N(H42)-I42))</f>
        <v>0.0138888888888889</v>
      </c>
      <c r="K42" s="23" t="n">
        <f aca="false">IF(B42="","",MAX(0,I42-N(H42)))</f>
        <v>0</v>
      </c>
      <c r="L42" s="24"/>
    </row>
    <row r="43" customFormat="false" ht="15" hidden="false" customHeight="false" outlineLevel="0" collapsed="false">
      <c r="B43" s="20" t="n">
        <f aca="false">IF(MONTH($D$7+29)=MONTH($D$7),$D$7+29,"")</f>
        <v>46325</v>
      </c>
      <c r="C43" s="21" t="str">
        <f aca="false">IF(B43="","",CHOOSE(WEEKDAY(B43),"Dom","Seg","Ter","Qua","Qui","Sex","Sáb"))</f>
        <v>Sex</v>
      </c>
      <c r="D43" s="22" t="n">
        <v>0.336805555555556</v>
      </c>
      <c r="E43" s="22" t="n">
        <v>0.5</v>
      </c>
      <c r="F43" s="22" t="n">
        <v>0.541666666666667</v>
      </c>
      <c r="G43" s="22" t="n">
        <v>0.711805555555556</v>
      </c>
      <c r="H43" s="23" t="n">
        <f aca="false">IF(OR(D43="",G43=""),"",MOD(G43-D43,1)-IF(OR(E43="",F43=""),0,MOD(F43-E43,1)))</f>
        <v>0.333333333333333</v>
      </c>
      <c r="I43" s="23" t="n">
        <f aca="false">IF(B43="","",IF(OR(L43="Feriado",L43="Folga",L43="Atestado",L43="Férias",WEEKDAY(B43)=1,AND(WEEKDAY(B43)=7,$I$7&lt;&gt;"Sim")),0,$I$5))</f>
        <v>0.333333333333333</v>
      </c>
      <c r="J43" s="23" t="n">
        <f aca="false">IF(B43="","",MAX(0,N(H43)-I43))</f>
        <v>0</v>
      </c>
      <c r="K43" s="23" t="n">
        <f aca="false">IF(B43="","",MAX(0,I43-N(H43)))</f>
        <v>0</v>
      </c>
      <c r="L43" s="24"/>
    </row>
    <row r="44" customFormat="false" ht="15" hidden="false" customHeight="false" outlineLevel="0" collapsed="false">
      <c r="B44" s="20" t="n">
        <f aca="false">IF(MONTH($D$7+30)=MONTH($D$7),$D$7+30,"")</f>
        <v>46326</v>
      </c>
      <c r="C44" s="21" t="str">
        <f aca="false">IF(B44="","",CHOOSE(WEEKDAY(B44),"Dom","Seg","Ter","Qua","Qui","Sex","Sáb"))</f>
        <v>Sáb</v>
      </c>
      <c r="D44" s="22"/>
      <c r="E44" s="22"/>
      <c r="F44" s="22"/>
      <c r="G44" s="22"/>
      <c r="H44" s="23" t="str">
        <f aca="false">IF(OR(D44="",G44=""),"",MOD(G44-D44,1)-IF(OR(E44="",F44=""),0,MOD(F44-E44,1)))</f>
        <v/>
      </c>
      <c r="I44" s="23" t="n">
        <f aca="false">IF(B44="","",IF(OR(L44="Feriado",L44="Folga",L44="Atestado",L44="Férias",WEEKDAY(B44)=1,AND(WEEKDAY(B44)=7,$I$7&lt;&gt;"Sim")),0,$I$5))</f>
        <v>0</v>
      </c>
      <c r="J44" s="23" t="n">
        <f aca="false">IF(B44="","",MAX(0,N(H44)-I44))</f>
        <v>0</v>
      </c>
      <c r="K44" s="23" t="n">
        <f aca="false">IF(B44="","",MAX(0,I44-N(H44)))</f>
        <v>0</v>
      </c>
      <c r="L44" s="24"/>
    </row>
    <row r="45" customFormat="false" ht="15" hidden="false" customHeight="true" outlineLevel="0" collapsed="false">
      <c r="B45" s="25" t="s">
        <v>29</v>
      </c>
      <c r="C45" s="25"/>
      <c r="D45" s="25"/>
      <c r="E45" s="25"/>
      <c r="F45" s="25"/>
      <c r="G45" s="25"/>
      <c r="H45" s="26" t="n">
        <f aca="false">SUM(H14:H44)</f>
        <v>7.02569444444444</v>
      </c>
      <c r="I45" s="26" t="n">
        <f aca="false">SUM(I14:I44)</f>
        <v>6.66666666666666</v>
      </c>
      <c r="J45" s="26" t="n">
        <f aca="false">SUM(J14:J44)</f>
        <v>0.366666666666667</v>
      </c>
      <c r="K45" s="26" t="n">
        <f aca="false">SUM(K14:K44)</f>
        <v>0.00763888888888889</v>
      </c>
      <c r="L45" s="25"/>
    </row>
    <row r="47" customFormat="false" ht="15" hidden="false" customHeight="false" outlineLevel="0" collapsed="false">
      <c r="B47" s="27" t="s">
        <v>30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9" customFormat="false" ht="15" hidden="false" customHeight="false" outlineLevel="0" collapsed="false">
      <c r="B49" s="28" t="s">
        <v>31</v>
      </c>
      <c r="H49" s="28" t="s">
        <v>31</v>
      </c>
    </row>
    <row r="50" customFormat="false" ht="15" hidden="false" customHeight="false" outlineLevel="0" collapsed="false">
      <c r="B50" s="28" t="s">
        <v>32</v>
      </c>
      <c r="H50" s="28" t="s">
        <v>33</v>
      </c>
    </row>
    <row r="52" customFormat="false" ht="15" hidden="false" customHeight="false" outlineLevel="0" collapsed="false">
      <c r="B52" s="29" t="s">
        <v>34</v>
      </c>
    </row>
  </sheetData>
  <mergeCells count="22">
    <mergeCell ref="B2:L2"/>
    <mergeCell ref="B3:L3"/>
    <mergeCell ref="B5:C5"/>
    <mergeCell ref="D5:F5"/>
    <mergeCell ref="G5:H5"/>
    <mergeCell ref="J5:L7"/>
    <mergeCell ref="B6:C6"/>
    <mergeCell ref="D6:F6"/>
    <mergeCell ref="G6:H6"/>
    <mergeCell ref="B7:C7"/>
    <mergeCell ref="D7:F7"/>
    <mergeCell ref="G7:H7"/>
    <mergeCell ref="B9:D9"/>
    <mergeCell ref="E9:F9"/>
    <mergeCell ref="G9:H9"/>
    <mergeCell ref="I9:K9"/>
    <mergeCell ref="B10:D11"/>
    <mergeCell ref="E10:F11"/>
    <mergeCell ref="G10:H11"/>
    <mergeCell ref="I10:K11"/>
    <mergeCell ref="B45:G45"/>
    <mergeCell ref="B47:L47"/>
  </mergeCells>
  <conditionalFormatting sqref="B14:L44">
    <cfRule type="expression" priority="2" aboveAverage="0" equalAverage="0" bottom="0" percent="0" rank="0" text="" dxfId="0">
      <formula>OR($L14="Feriado",$L14="Folga",$L14="Férias")</formula>
    </cfRule>
    <cfRule type="expression" priority="3" aboveAverage="0" equalAverage="0" bottom="0" percent="0" rank="0" text="" dxfId="1">
      <formula>AND($B14&lt;&gt;"",OR(WEEKDAY($B14)=1,WEEKDAY($B14)=7))</formula>
    </cfRule>
  </conditionalFormatting>
  <conditionalFormatting sqref="J14:J44">
    <cfRule type="cellIs" priority="4" operator="greaterThan" aboveAverage="0" equalAverage="0" bottom="0" percent="0" rank="0" text="" dxfId="2">
      <formula>0</formula>
    </cfRule>
  </conditionalFormatting>
  <conditionalFormatting sqref="K14:K44">
    <cfRule type="cellIs" priority="5" operator="greaterThan" aboveAverage="0" equalAverage="0" bottom="0" percent="0" rank="0" text="" dxfId="3">
      <formula>0</formula>
    </cfRule>
  </conditionalFormatting>
  <conditionalFormatting sqref="L14:L44">
    <cfRule type="expression" priority="6" aboveAverage="0" equalAverage="0" bottom="0" percent="0" rank="0" text="" dxfId="4">
      <formula>$L14="Falta"</formula>
    </cfRule>
  </conditionalFormatting>
  <dataValidations count="2">
    <dataValidation allowBlank="true" error="Escolha um item da lista." errorStyle="stop" errorTitle="Valor inválido" operator="between" showDropDown="false" showErrorMessage="false" showInputMessage="false" sqref="I7" type="list">
      <formula1>"Sim,Não"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L14:L44" type="list">
      <formula1>"Feriado,Folga,Atestado,Férias,Falta,Home office"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35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30" t="s">
        <v>36</v>
      </c>
    </row>
    <row r="6" customFormat="false" ht="30" hidden="false" customHeight="true" outlineLevel="0" collapsed="false">
      <c r="B6" s="31" t="n">
        <v>1</v>
      </c>
      <c r="C6" s="32" t="s">
        <v>37</v>
      </c>
    </row>
    <row r="7" customFormat="false" ht="19.5" hidden="false" customHeight="true" outlineLevel="0" collapsed="false">
      <c r="B7" s="31" t="n">
        <v>2</v>
      </c>
      <c r="C7" s="32" t="s">
        <v>38</v>
      </c>
    </row>
    <row r="8" customFormat="false" ht="19.5" hidden="false" customHeight="true" outlineLevel="0" collapsed="false">
      <c r="B8" s="31" t="n">
        <v>3</v>
      </c>
      <c r="C8" s="32" t="s">
        <v>39</v>
      </c>
    </row>
    <row r="9" customFormat="false" ht="19.5" hidden="false" customHeight="true" outlineLevel="0" collapsed="false">
      <c r="B9" s="31" t="n">
        <v>4</v>
      </c>
      <c r="C9" s="32" t="s">
        <v>40</v>
      </c>
    </row>
    <row r="10" customFormat="false" ht="19.5" hidden="false" customHeight="true" outlineLevel="0" collapsed="false">
      <c r="B10" s="31" t="n">
        <v>5</v>
      </c>
      <c r="C10" s="32" t="s">
        <v>41</v>
      </c>
    </row>
    <row r="12" customFormat="false" ht="15" hidden="false" customHeight="false" outlineLevel="0" collapsed="false">
      <c r="B12" s="30" t="s">
        <v>42</v>
      </c>
    </row>
    <row r="13" customFormat="false" ht="15" hidden="false" customHeight="false" outlineLevel="0" collapsed="false">
      <c r="B13" s="33"/>
      <c r="C13" s="34" t="s">
        <v>43</v>
      </c>
    </row>
    <row r="14" customFormat="false" ht="15" hidden="false" customHeight="false" outlineLevel="0" collapsed="false">
      <c r="B14" s="35"/>
      <c r="C14" s="34" t="s">
        <v>44</v>
      </c>
    </row>
    <row r="16" customFormat="false" ht="15" hidden="false" customHeight="false" outlineLevel="0" collapsed="false">
      <c r="B16" s="30" t="s">
        <v>45</v>
      </c>
    </row>
    <row r="17" customFormat="false" ht="30" hidden="false" customHeight="true" outlineLevel="0" collapsed="false">
      <c r="B17" s="36" t="s">
        <v>46</v>
      </c>
      <c r="C17" s="32" t="s">
        <v>47</v>
      </c>
    </row>
    <row r="18" customFormat="false" ht="19.5" hidden="false" customHeight="true" outlineLevel="0" collapsed="false">
      <c r="B18" s="36" t="s">
        <v>46</v>
      </c>
      <c r="C18" s="32" t="s">
        <v>48</v>
      </c>
    </row>
    <row r="19" customFormat="false" ht="30" hidden="false" customHeight="true" outlineLevel="0" collapsed="false">
      <c r="B19" s="36" t="s">
        <v>46</v>
      </c>
      <c r="C19" s="32" t="s">
        <v>49</v>
      </c>
    </row>
    <row r="20" customFormat="false" ht="19.5" hidden="false" customHeight="true" outlineLevel="0" collapsed="false">
      <c r="B20" s="36" t="s">
        <v>46</v>
      </c>
      <c r="C20" s="32" t="s">
        <v>50</v>
      </c>
    </row>
    <row r="21" customFormat="false" ht="19.5" hidden="false" customHeight="true" outlineLevel="0" collapsed="false">
      <c r="B21" s="36" t="s">
        <v>46</v>
      </c>
      <c r="C21" s="32" t="s">
        <v>51</v>
      </c>
    </row>
    <row r="23" customFormat="false" ht="15" hidden="false" customHeight="false" outlineLevel="0" collapsed="false">
      <c r="C23" s="37" t="s">
        <v>52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2026-10-18T18:58:16Z</dcterms:created>
  <dc:creator>openpyxl</dc:creator>
  <dc:description/>
  <dc:language>en-US</dc:language>
  <cp:lastModifiedBy/>
  <dcterms:modified xsi:type="dcterms:W3CDTF">2026-10-18T18:58:16Z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